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840" activeTab="0"/>
  </bookViews>
  <sheets>
    <sheet name="balance sheet" sheetId="1" r:id="rId1"/>
    <sheet name="income stat" sheetId="2" r:id="rId2"/>
    <sheet name="equity" sheetId="3" r:id="rId3"/>
    <sheet name="cash flow" sheetId="4" r:id="rId4"/>
  </sheets>
  <externalReferences>
    <externalReference r:id="rId7"/>
    <externalReference r:id="rId8"/>
  </externalReferences>
  <definedNames>
    <definedName name="_xlnm.Print_Area" localSheetId="0">'balance sheet'!$A$1:$F$63</definedName>
    <definedName name="_xlnm.Print_Area" localSheetId="1">'income stat'!$A$3:$J$46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<sst xmlns="http://schemas.openxmlformats.org/spreadsheetml/2006/main" count="162" uniqueCount="128">
  <si>
    <t>RM'000</t>
  </si>
  <si>
    <t>Revenue</t>
  </si>
  <si>
    <t>Property,Plant and Equipment</t>
  </si>
  <si>
    <t>Investment In An Associated Company</t>
  </si>
  <si>
    <t>Current Assets</t>
  </si>
  <si>
    <t xml:space="preserve">   Inventories</t>
  </si>
  <si>
    <t xml:space="preserve">   Trade receivables</t>
  </si>
  <si>
    <t xml:space="preserve">   Other receivables,deposits and prepayments</t>
  </si>
  <si>
    <t xml:space="preserve">   Tax recoverable</t>
  </si>
  <si>
    <t xml:space="preserve">   Fixed deposit with licensed banks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</si>
  <si>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</si>
  <si>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</si>
  <si>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</si>
  <si>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</si>
  <si>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>Net Current Assets</t>
  </si>
  <si>
    <t>Financed by</t>
  </si>
  <si>
    <t>Share Capital</t>
  </si>
  <si>
    <t>Reserve</t>
  </si>
  <si>
    <t xml:space="preserve">   Share premium</t>
  </si>
  <si>
    <t>Long Term and Deferred Liabilities</t>
  </si>
  <si>
    <t xml:space="preserve">   Borrowings </t>
  </si>
  <si>
    <t xml:space="preserve">   Deferred taxation</t>
  </si>
  <si>
    <t>Net tangible assets per share  (RM)</t>
  </si>
  <si>
    <t>Other Operating income</t>
  </si>
  <si>
    <t>Taxation</t>
  </si>
  <si>
    <t>Profit from Operations</t>
  </si>
  <si>
    <t>Finance costs</t>
  </si>
  <si>
    <t>-Basic</t>
  </si>
  <si>
    <t>-Diluted</t>
  </si>
  <si>
    <t>Net Profit before tax</t>
  </si>
  <si>
    <t>Share of results of an associated company</t>
  </si>
  <si>
    <t>Interest expense</t>
  </si>
  <si>
    <t>Interest income</t>
  </si>
  <si>
    <t>Interest paid</t>
  </si>
  <si>
    <t>Tax paid</t>
  </si>
  <si>
    <t>CASH FLOWS FROM INVESTING ACTIVITIES</t>
  </si>
  <si>
    <t>CASH FLOWS FROM OPERATING ACTIVITIES</t>
  </si>
  <si>
    <t>Interest received</t>
  </si>
  <si>
    <t>Purchase of property,plant and equipment</t>
  </si>
  <si>
    <t>CASH FLOWS FROM FINANCING ACTIVITIES</t>
  </si>
  <si>
    <t>Payment of term loan interest</t>
  </si>
  <si>
    <t>Repayment of term loan</t>
  </si>
  <si>
    <t>Dividend paid to the former shareholders of</t>
  </si>
  <si>
    <t xml:space="preserve"> the subsidiary companies</t>
  </si>
  <si>
    <t xml:space="preserve">Retained </t>
  </si>
  <si>
    <t>profits</t>
  </si>
  <si>
    <t xml:space="preserve">Share </t>
  </si>
  <si>
    <t>premium</t>
  </si>
  <si>
    <t>Total</t>
  </si>
  <si>
    <t>(The firgures have not been audited)</t>
  </si>
  <si>
    <t>Shareholders' Fund</t>
  </si>
  <si>
    <t>Individual Quarter</t>
  </si>
  <si>
    <t>Current</t>
  </si>
  <si>
    <t>Quarter</t>
  </si>
  <si>
    <t>Ended</t>
  </si>
  <si>
    <t xml:space="preserve">Corresponding </t>
  </si>
  <si>
    <t xml:space="preserve">Quarter </t>
  </si>
  <si>
    <t>Cumulative Quarter</t>
  </si>
  <si>
    <t xml:space="preserve">Cumulative </t>
  </si>
  <si>
    <t>To Date</t>
  </si>
  <si>
    <t>Cumulative</t>
  </si>
  <si>
    <t>To date</t>
  </si>
  <si>
    <t>capital</t>
  </si>
  <si>
    <t>The Condensed Consolidated Income Statement should be read in conjunction with the Annual</t>
  </si>
  <si>
    <t>The Condensed Consolidated Balance Sheet should be read in conjunction with the Annual</t>
  </si>
  <si>
    <t>The Condensed Consolidated Statement of Changes in Equity should be read in conjunction with the</t>
  </si>
  <si>
    <t>Net profit for the period</t>
  </si>
  <si>
    <t>The Condensed Consolidated Cash Flow Statement should be read in conjunction with the Annual</t>
  </si>
  <si>
    <t>N/A</t>
  </si>
  <si>
    <t>Earning per share (sen)</t>
  </si>
  <si>
    <t xml:space="preserve">   Short term borrowings</t>
  </si>
  <si>
    <t>Adjustments for:-</t>
  </si>
  <si>
    <t>Operating profit before working capital changes</t>
  </si>
  <si>
    <t>Net cash used in investing activities</t>
  </si>
  <si>
    <t>CONDENSED CONSOLIDATED INCOME STATEMENTS</t>
  </si>
  <si>
    <t xml:space="preserve">Profit before income tax </t>
  </si>
  <si>
    <t>Profit after taxation</t>
  </si>
  <si>
    <t>CONDENSED CONSOLIDATED BALANCE SHEETS</t>
  </si>
  <si>
    <t>CONDENSED CONSOLIDATED STATEMENT OF CHANGES IN EQUITY</t>
  </si>
  <si>
    <t xml:space="preserve">  </t>
  </si>
  <si>
    <t xml:space="preserve"> CONDENSED CONSOLIDATED CASH FLOW STATEMENT</t>
  </si>
  <si>
    <t>31-3-2003</t>
  </si>
  <si>
    <t>Minority Interests</t>
  </si>
  <si>
    <t>Other Investment</t>
  </si>
  <si>
    <t>Reserve on</t>
  </si>
  <si>
    <t xml:space="preserve"> consolidation</t>
  </si>
  <si>
    <t>Investment In  Joint Venture Companies</t>
  </si>
  <si>
    <t xml:space="preserve">   Retained profits</t>
  </si>
  <si>
    <t xml:space="preserve">   Reserve on consolidation</t>
  </si>
  <si>
    <t>Share of results of  joint venture companies</t>
  </si>
  <si>
    <t>Financial Report for the Year Ended 31 March 2003.</t>
  </si>
  <si>
    <t xml:space="preserve"> Annual Financial Report for the Year ended 31 March 2003.</t>
  </si>
  <si>
    <t>Amortisation for reserve on consolidation</t>
  </si>
  <si>
    <t>Amortisation on reserve</t>
  </si>
  <si>
    <t xml:space="preserve">   Amount owing by joint venture companies</t>
  </si>
  <si>
    <t xml:space="preserve">   Amount owing to joint venture companies</t>
  </si>
  <si>
    <t>Minority interests</t>
  </si>
  <si>
    <t>Expenses excluding finance costs and taxation</t>
  </si>
  <si>
    <t>Increase in trade receivables</t>
  </si>
  <si>
    <t>Increase in trade payables</t>
  </si>
  <si>
    <t>Interim report for the second quarter ended 30 September 2003</t>
  </si>
  <si>
    <t>30-9-2003</t>
  </si>
  <si>
    <t>Loss on disposal of preperty,plant and equipment</t>
  </si>
  <si>
    <t>Depreciation of property,plant and equipment</t>
  </si>
  <si>
    <t>Property,plant and equipment written off</t>
  </si>
  <si>
    <t>6 months</t>
  </si>
  <si>
    <t>30-9-2002</t>
  </si>
  <si>
    <t>Balance as at 30 September 2003</t>
  </si>
  <si>
    <t>Net profit for the 6 months period</t>
  </si>
  <si>
    <t>Balance as at 31 March  2003</t>
  </si>
  <si>
    <t>Balance as at 31 March  2002</t>
  </si>
  <si>
    <t>Balance as at 30 September 2002</t>
  </si>
  <si>
    <t>Unrealised loss on foreign exchange</t>
  </si>
  <si>
    <t>Decrease/(Increase) in other receivables,deposits and prepayments</t>
  </si>
  <si>
    <t>Increase/(Decrease) in amount owing to joint venture companies</t>
  </si>
  <si>
    <t>Increase/(Decrease) in other payables and accruals</t>
  </si>
  <si>
    <t>Cash (used in)/generated from operations</t>
  </si>
  <si>
    <t>Net cash (used in)/generated from operating activities</t>
  </si>
  <si>
    <t>Proceeds from disposal of property,plant and equipment</t>
  </si>
  <si>
    <t>Net (decrease)/increase in cash and cash equivalents</t>
  </si>
  <si>
    <t xml:space="preserve"> </t>
  </si>
  <si>
    <t>Cash and cash equivalents at beginning of financial period</t>
  </si>
  <si>
    <t>Cash and cash equivalents at end of financial period</t>
  </si>
  <si>
    <t>Increase in inventories</t>
  </si>
  <si>
    <t>Net (decrease)/ increase in short term borrowings</t>
  </si>
  <si>
    <t>Net cash (used in)/ generated from financing activities</t>
  </si>
  <si>
    <t>Advances to a joint venture company</t>
  </si>
  <si>
    <t>ACOUSTECH BERHAD (496665-W)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</si>
</sst>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164" fontId="2" fillId="0" borderId="0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 quotePrefix="1">
      <alignment horizontal="center"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43" fontId="2" fillId="0" borderId="0" xfId="15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164" fontId="1" fillId="0" borderId="0" xfId="15" applyNumberFormat="1" applyFont="1" applyBorder="1" applyAlignment="1">
      <alignment horizontal="center"/>
    </xf>
    <xf numFmtId="167" fontId="2" fillId="0" borderId="0" xfId="15" applyNumberFormat="1" applyFont="1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Border="1" applyAlignment="1">
      <alignment horizontal="center"/>
    </xf>
    <xf numFmtId="164" fontId="2" fillId="0" borderId="0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 horizontal="center"/>
    </xf>
    <xf numFmtId="164" fontId="2" fillId="0" borderId="1" xfId="15" applyNumberFormat="1" applyFont="1" applyFill="1" applyBorder="1" applyAlignment="1">
      <alignment/>
    </xf>
    <xf numFmtId="43" fontId="2" fillId="0" borderId="6" xfId="15" applyFont="1" applyFill="1" applyBorder="1" applyAlignment="1">
      <alignment/>
    </xf>
    <xf numFmtId="43" fontId="2" fillId="0" borderId="6" xfId="15" applyNumberFormat="1" applyFont="1" applyFill="1" applyBorder="1" applyAlignment="1">
      <alignment horizontal="right"/>
    </xf>
    <xf numFmtId="43" fontId="2" fillId="0" borderId="0" xfId="15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15" applyNumberFormat="1" applyFont="1" applyFill="1" applyAlignment="1" quotePrefix="1">
      <alignment horizontal="center"/>
    </xf>
    <xf numFmtId="0" fontId="1" fillId="0" borderId="0" xfId="0" applyFont="1" applyFill="1" applyAlignment="1">
      <alignment/>
    </xf>
    <xf numFmtId="164" fontId="1" fillId="0" borderId="0" xfId="15" applyNumberFormat="1" applyFont="1" applyFill="1" applyAlignment="1" quotePrefix="1">
      <alignment horizontal="center"/>
    </xf>
    <xf numFmtId="164" fontId="2" fillId="0" borderId="0" xfId="15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15" applyNumberFormat="1" applyFont="1" applyFill="1" applyBorder="1" applyAlignment="1" quotePrefix="1">
      <alignment horizontal="left"/>
    </xf>
    <xf numFmtId="164" fontId="2" fillId="0" borderId="1" xfId="15" applyNumberFormat="1" applyFont="1" applyFill="1" applyBorder="1" applyAlignment="1" quotePrefix="1">
      <alignment/>
    </xf>
    <xf numFmtId="0" fontId="3" fillId="0" borderId="0" xfId="0" applyFont="1" applyAlignment="1">
      <alignment/>
    </xf>
    <xf numFmtId="164" fontId="2" fillId="0" borderId="7" xfId="15" applyNumberFormat="1" applyFont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1" fillId="0" borderId="0" xfId="15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oustech-conso03(21.5.03)-audi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Consolidated%20Account-2nd%20Quarter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adj"/>
      <sheetName val="Con.BS"/>
      <sheetName val="Con.IS"/>
      <sheetName val="Concflow"/>
      <sheetName val="jv"/>
      <sheetName val="associate"/>
      <sheetName val="effect of acq"/>
      <sheetName val="others"/>
    </sheetNames>
    <sheetDataSet>
      <sheetData sheetId="1">
        <row r="12">
          <cell r="AI12">
            <v>49693086</v>
          </cell>
        </row>
        <row r="14">
          <cell r="AI14">
            <v>3755630</v>
          </cell>
        </row>
        <row r="18">
          <cell r="AI18">
            <v>4642678</v>
          </cell>
        </row>
        <row r="20">
          <cell r="AI20">
            <v>4362610</v>
          </cell>
        </row>
        <row r="24">
          <cell r="AI24">
            <v>17796095</v>
          </cell>
        </row>
        <row r="25">
          <cell r="AI25">
            <v>60467136</v>
          </cell>
        </row>
        <row r="26">
          <cell r="AI26">
            <v>2046384</v>
          </cell>
        </row>
        <row r="27">
          <cell r="AI27">
            <v>3997033</v>
          </cell>
        </row>
        <row r="32">
          <cell r="AI32">
            <v>26817546</v>
          </cell>
        </row>
        <row r="33">
          <cell r="AI33">
            <v>2355041</v>
          </cell>
        </row>
        <row r="34">
          <cell r="AI34">
            <v>8470433</v>
          </cell>
        </row>
        <row r="39">
          <cell r="AI39">
            <v>18448219</v>
          </cell>
        </row>
        <row r="40">
          <cell r="AI40">
            <v>4507905</v>
          </cell>
        </row>
        <row r="41">
          <cell r="AI41">
            <v>347731</v>
          </cell>
        </row>
        <row r="46">
          <cell r="AI46">
            <v>28926025</v>
          </cell>
        </row>
        <row r="56">
          <cell r="AI56">
            <v>78000000</v>
          </cell>
        </row>
        <row r="58">
          <cell r="AI58">
            <v>4689243</v>
          </cell>
        </row>
        <row r="62">
          <cell r="AI62">
            <v>320056</v>
          </cell>
        </row>
        <row r="64">
          <cell r="AI64">
            <v>38339689</v>
          </cell>
        </row>
        <row r="68">
          <cell r="AI68">
            <v>5411604</v>
          </cell>
        </row>
        <row r="72">
          <cell r="AI72">
            <v>2511200</v>
          </cell>
        </row>
        <row r="73">
          <cell r="AI73">
            <v>2902000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V-FPEQ"/>
      <sheetName val="JV-Musashi"/>
      <sheetName val="ASSOC-CGSEC"/>
      <sheetName val="CONSOL ADJ"/>
      <sheetName val="CONSOL-BS"/>
      <sheetName val="CONSOL-IS"/>
      <sheetName val="CONSOL-CF"/>
      <sheetName val="FPEQ-PL-9'2003"/>
      <sheetName val="FPEQ-BS-9'2003"/>
      <sheetName val="FPT-PL-9'2003"/>
      <sheetName val="FPT-BS-9'2003"/>
      <sheetName val="FPC-PL-9'2003"/>
      <sheetName val="FPC-BS-9'2003"/>
      <sheetName val="HOT-PL-9'2003"/>
      <sheetName val="HOT-BS-9'2003"/>
      <sheetName val="ACOU-PL-9'2003"/>
      <sheetName val="ACOU-BS-9'2003"/>
    </sheetNames>
    <sheetDataSet>
      <sheetData sheetId="4">
        <row r="12">
          <cell r="W12">
            <v>49556469.39</v>
          </cell>
        </row>
        <row r="16">
          <cell r="W16">
            <v>5075156.282792</v>
          </cell>
        </row>
        <row r="18">
          <cell r="W18">
            <v>5310750</v>
          </cell>
        </row>
        <row r="21">
          <cell r="W21">
            <v>3755629.71</v>
          </cell>
        </row>
        <row r="25">
          <cell r="W25">
            <v>19495722.270000003</v>
          </cell>
        </row>
        <row r="26">
          <cell r="W26">
            <v>93942848.1</v>
          </cell>
        </row>
        <row r="27">
          <cell r="W27">
            <v>1331390.6500000008</v>
          </cell>
        </row>
        <row r="31">
          <cell r="W31">
            <v>1730004.4400000002</v>
          </cell>
        </row>
        <row r="32">
          <cell r="W32">
            <v>1588837.5899999999</v>
          </cell>
        </row>
        <row r="39">
          <cell r="W39">
            <v>8317546.38</v>
          </cell>
        </row>
        <row r="40">
          <cell r="W40">
            <v>9215056.64</v>
          </cell>
        </row>
        <row r="45">
          <cell r="W45">
            <v>31101196.54</v>
          </cell>
        </row>
        <row r="46">
          <cell r="W46">
            <v>8978089.67</v>
          </cell>
        </row>
        <row r="48">
          <cell r="W48">
            <v>752964.9400000001</v>
          </cell>
        </row>
        <row r="65">
          <cell r="W65">
            <v>77999999.6</v>
          </cell>
        </row>
        <row r="69">
          <cell r="W69">
            <v>4689242.56</v>
          </cell>
        </row>
        <row r="73">
          <cell r="W73">
            <v>312054</v>
          </cell>
        </row>
        <row r="75">
          <cell r="W75">
            <v>45500768.273192</v>
          </cell>
        </row>
        <row r="79">
          <cell r="W79">
            <v>5207736</v>
          </cell>
        </row>
        <row r="84">
          <cell r="W84">
            <v>2902000</v>
          </cell>
        </row>
      </sheetData>
      <sheetData sheetId="5">
        <row r="9">
          <cell r="W9">
            <v>65758124.03</v>
          </cell>
        </row>
        <row r="26">
          <cell r="W26">
            <v>245918.59</v>
          </cell>
        </row>
        <row r="40">
          <cell r="W40">
            <v>120659.20999999993</v>
          </cell>
        </row>
        <row r="42">
          <cell r="W42">
            <v>255095.7759</v>
          </cell>
        </row>
        <row r="44">
          <cell r="W44">
            <v>615258.8200000001</v>
          </cell>
        </row>
        <row r="47">
          <cell r="W47">
            <v>5254157.905900001</v>
          </cell>
        </row>
        <row r="59">
          <cell r="W59">
            <v>115680</v>
          </cell>
        </row>
      </sheetData>
      <sheetData sheetId="6">
        <row r="10">
          <cell r="X10">
            <v>9761620.020000003</v>
          </cell>
        </row>
        <row r="14">
          <cell r="X14">
            <v>1798506.5499999998</v>
          </cell>
        </row>
        <row r="16">
          <cell r="X16">
            <v>-8002</v>
          </cell>
        </row>
        <row r="18">
          <cell r="X18">
            <v>1855</v>
          </cell>
        </row>
        <row r="19">
          <cell r="X19">
            <v>467586.3800000001</v>
          </cell>
        </row>
        <row r="21">
          <cell r="X21">
            <v>-491453</v>
          </cell>
        </row>
        <row r="22">
          <cell r="X22">
            <v>-1221575</v>
          </cell>
        </row>
        <row r="23">
          <cell r="X23">
            <v>-138486.57</v>
          </cell>
        </row>
        <row r="25">
          <cell r="X25">
            <v>8158</v>
          </cell>
        </row>
        <row r="31">
          <cell r="X31">
            <v>-1699629.710000001</v>
          </cell>
        </row>
        <row r="32">
          <cell r="X32">
            <v>-33475712.889999997</v>
          </cell>
        </row>
        <row r="33">
          <cell r="X33">
            <v>714992.1599999995</v>
          </cell>
        </row>
        <row r="34">
          <cell r="X34">
            <v>12652976.6</v>
          </cell>
        </row>
        <row r="35">
          <cell r="X35">
            <v>863367.16</v>
          </cell>
        </row>
        <row r="37">
          <cell r="X37">
            <v>4470184.7700000005</v>
          </cell>
        </row>
        <row r="41">
          <cell r="X41">
            <v>-302275.16000000003</v>
          </cell>
        </row>
        <row r="42">
          <cell r="X42">
            <v>-1846963</v>
          </cell>
        </row>
        <row r="51">
          <cell r="X51">
            <v>138486.57</v>
          </cell>
        </row>
        <row r="54">
          <cell r="X54">
            <v>5000</v>
          </cell>
        </row>
        <row r="56">
          <cell r="X56">
            <v>-1676900</v>
          </cell>
        </row>
        <row r="67">
          <cell r="X67">
            <v>-8413000</v>
          </cell>
        </row>
        <row r="72">
          <cell r="X72">
            <v>1950062.9300000004</v>
          </cell>
        </row>
        <row r="80">
          <cell r="X80">
            <v>-1148866</v>
          </cell>
        </row>
        <row r="81">
          <cell r="X81">
            <v>-165311</v>
          </cell>
        </row>
        <row r="91">
          <cell r="X91">
            <v>35287979.28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.7109375" style="2" customWidth="1"/>
    <col min="2" max="2" width="44.28125" style="2" customWidth="1"/>
    <col min="3" max="3" width="0.42578125" style="2" customWidth="1"/>
    <col min="4" max="4" width="15.28125" style="3" customWidth="1"/>
    <col min="5" max="5" width="1.1484375" style="3" customWidth="1"/>
    <col min="6" max="6" width="15.28125" style="3" customWidth="1"/>
    <col min="7" max="7" width="1.1484375" style="2" customWidth="1"/>
    <col min="8" max="8" width="17.140625" style="3" customWidth="1"/>
    <col min="9" max="16384" width="9.140625" style="2" customWidth="1"/>
  </cols>
  <sheetData>
    <row r="1" spans="1:8" ht="12.75">
      <c r="A1" s="15"/>
      <c r="H1" s="5"/>
    </row>
    <row r="2" spans="1:8" ht="12.75">
      <c r="A2" s="24" t="s">
        <v>127</v>
      </c>
      <c r="H2" s="5"/>
    </row>
    <row r="3" ht="11.25" customHeight="1">
      <c r="H3" s="5"/>
    </row>
    <row r="4" spans="1:8" ht="12.75">
      <c r="A4" s="15" t="s">
        <v>100</v>
      </c>
      <c r="H4" s="5"/>
    </row>
    <row r="5" spans="1:8" ht="12.75">
      <c r="A5" s="1" t="s">
        <v>49</v>
      </c>
      <c r="H5" s="5"/>
    </row>
    <row r="6" ht="12.75">
      <c r="H6" s="5"/>
    </row>
    <row r="7" spans="1:8" ht="12.75">
      <c r="A7" s="24" t="s">
        <v>77</v>
      </c>
      <c r="H7" s="5"/>
    </row>
    <row r="8" spans="2:8" ht="12.75">
      <c r="B8" s="1"/>
      <c r="D8" s="9" t="s">
        <v>101</v>
      </c>
      <c r="E8" s="7"/>
      <c r="F8" s="9" t="s">
        <v>81</v>
      </c>
      <c r="H8" s="5"/>
    </row>
    <row r="9" spans="4:8" ht="12.75">
      <c r="D9" s="7" t="s">
        <v>0</v>
      </c>
      <c r="E9" s="7"/>
      <c r="F9" s="7" t="s">
        <v>0</v>
      </c>
      <c r="G9" s="8"/>
      <c r="H9" s="20"/>
    </row>
    <row r="10" ht="4.5" customHeight="1">
      <c r="H10" s="5"/>
    </row>
    <row r="11" spans="2:8" ht="12.75">
      <c r="B11" s="1"/>
      <c r="H11" s="5"/>
    </row>
    <row r="12" ht="3.75" customHeight="1">
      <c r="H12" s="5"/>
    </row>
    <row r="13" spans="2:8" ht="12.75">
      <c r="B13" s="2" t="s">
        <v>2</v>
      </c>
      <c r="D13" s="3">
        <f>+'[2]CONSOL-BS'!$W$12/1000-1</f>
        <v>49555.46939</v>
      </c>
      <c r="F13" s="3">
        <f>+'[1]Con.BS'!$AI$12/1000</f>
        <v>49693.086</v>
      </c>
      <c r="H13" s="5"/>
    </row>
    <row r="14" ht="6" customHeight="1">
      <c r="H14" s="5"/>
    </row>
    <row r="15" spans="2:8" ht="12.75">
      <c r="B15" s="2" t="s">
        <v>3</v>
      </c>
      <c r="D15" s="3">
        <f>+'[2]CONSOL-BS'!$W$16/1000</f>
        <v>5075.156282792</v>
      </c>
      <c r="F15" s="3">
        <f>+'[1]Con.BS'!$AI$18/1000</f>
        <v>4642.678</v>
      </c>
      <c r="H15" s="5"/>
    </row>
    <row r="16" ht="5.25" customHeight="1">
      <c r="H16" s="5"/>
    </row>
    <row r="17" spans="2:8" ht="12.75">
      <c r="B17" s="16" t="s">
        <v>86</v>
      </c>
      <c r="D17" s="3">
        <f>+'[2]CONSOL-BS'!$W$18/1000</f>
        <v>5310.75</v>
      </c>
      <c r="F17" s="3">
        <f>+'[1]Con.BS'!$AI$20/1000</f>
        <v>4362.61</v>
      </c>
      <c r="H17" s="5"/>
    </row>
    <row r="18" ht="6.75" customHeight="1">
      <c r="H18" s="5"/>
    </row>
    <row r="19" spans="2:8" ht="12.75">
      <c r="B19" s="16" t="s">
        <v>83</v>
      </c>
      <c r="D19" s="3">
        <f>+'[2]CONSOL-BS'!$W$21/1000</f>
        <v>3755.62971</v>
      </c>
      <c r="F19" s="3">
        <f>+'[1]Con.BS'!$AI$14/1000</f>
        <v>3755.63</v>
      </c>
      <c r="H19" s="5"/>
    </row>
    <row r="20" ht="9.75" customHeight="1">
      <c r="H20" s="5"/>
    </row>
    <row r="21" spans="2:8" ht="12.75">
      <c r="B21" s="2" t="s">
        <v>4</v>
      </c>
      <c r="H21" s="5"/>
    </row>
    <row r="22" spans="2:8" ht="12.75">
      <c r="B22" s="2" t="s">
        <v>5</v>
      </c>
      <c r="D22" s="10">
        <f>+'[2]CONSOL-BS'!$W$25/1000</f>
        <v>19495.722270000002</v>
      </c>
      <c r="E22" s="5"/>
      <c r="F22" s="10">
        <f>+'[1]Con.BS'!$AI$24/1000</f>
        <v>17796.095</v>
      </c>
      <c r="H22" s="5"/>
    </row>
    <row r="23" spans="2:8" ht="12.75">
      <c r="B23" s="2" t="s">
        <v>6</v>
      </c>
      <c r="D23" s="11">
        <f>+'[2]CONSOL-BS'!$W$26/1000</f>
        <v>93942.84809999999</v>
      </c>
      <c r="E23" s="5"/>
      <c r="F23" s="11">
        <f>+'[1]Con.BS'!$AI$25/1000</f>
        <v>60467.136</v>
      </c>
      <c r="H23" s="5"/>
    </row>
    <row r="24" spans="2:8" ht="12.75">
      <c r="B24" s="2" t="s">
        <v>7</v>
      </c>
      <c r="D24" s="11">
        <f>+'[2]CONSOL-BS'!$W$27/1000</f>
        <v>1331.3906500000007</v>
      </c>
      <c r="E24" s="5"/>
      <c r="F24" s="11">
        <f>+'[1]Con.BS'!$AI$26/1000</f>
        <v>2046.384</v>
      </c>
      <c r="H24" s="5"/>
    </row>
    <row r="25" spans="2:8" ht="12.75">
      <c r="B25" s="16" t="s">
        <v>94</v>
      </c>
      <c r="D25" s="11">
        <f>+'[2]CONSOL-BS'!$W$32/1000</f>
        <v>1588.8375899999999</v>
      </c>
      <c r="E25" s="5"/>
      <c r="F25" s="11">
        <f>+'[1]Con.BS'!$AI$27/1000</f>
        <v>3997.033</v>
      </c>
      <c r="H25" s="5"/>
    </row>
    <row r="26" spans="2:8" ht="12.75">
      <c r="B26" s="2" t="s">
        <v>8</v>
      </c>
      <c r="D26" s="11">
        <f>+'[2]CONSOL-BS'!$W$31/1000</f>
        <v>1730.0044400000002</v>
      </c>
      <c r="E26" s="5"/>
      <c r="F26" s="11">
        <f>+'[1]Con.BS'!$AI$33/1000</f>
        <v>2355.041</v>
      </c>
      <c r="H26" s="5"/>
    </row>
    <row r="27" spans="2:8" ht="12.75">
      <c r="B27" s="2" t="s">
        <v>9</v>
      </c>
      <c r="D27" s="11">
        <f>+'[2]CONSOL-BS'!$W$39/1000-1</f>
        <v>8316.54638</v>
      </c>
      <c r="E27" s="5"/>
      <c r="F27" s="11">
        <f>+'[1]Con.BS'!$AI$32/1000</f>
        <v>26817.546</v>
      </c>
      <c r="H27" s="5"/>
    </row>
    <row r="28" spans="2:8" ht="12.75">
      <c r="B28" s="2" t="s">
        <v>10</v>
      </c>
      <c r="D28" s="12">
        <f>+'[2]CONSOL-BS'!$W$40/1000</f>
        <v>9215.05664</v>
      </c>
      <c r="E28" s="5"/>
      <c r="F28" s="12">
        <f>+'[1]Con.BS'!$AI$34/1000</f>
        <v>8470.433</v>
      </c>
      <c r="H28" s="5"/>
    </row>
    <row r="29" spans="4:8" ht="12.75">
      <c r="D29" s="12">
        <f>SUM(D22:D28)</f>
        <v>135620.40607</v>
      </c>
      <c r="E29" s="5"/>
      <c r="F29" s="12">
        <f>SUM(F22:F28)-1</f>
        <v>121948.668</v>
      </c>
      <c r="H29" s="5"/>
    </row>
    <row r="30" ht="9" customHeight="1">
      <c r="H30" s="5"/>
    </row>
    <row r="31" ht="7.5" customHeight="1">
      <c r="H31" s="5"/>
    </row>
    <row r="32" spans="2:8" ht="12.75">
      <c r="B32" s="2" t="s">
        <v>11</v>
      </c>
      <c r="E32" s="5"/>
      <c r="F32" s="6"/>
      <c r="H32" s="5"/>
    </row>
    <row r="33" spans="2:8" ht="12.75">
      <c r="B33" s="2" t="s">
        <v>12</v>
      </c>
      <c r="D33" s="10">
        <f>+'[2]CONSOL-BS'!$W$45/1000</f>
        <v>31101.19654</v>
      </c>
      <c r="E33" s="5"/>
      <c r="F33" s="10">
        <f>+'[1]Con.BS'!$AI$39/1000</f>
        <v>18448.219</v>
      </c>
      <c r="H33" s="5"/>
    </row>
    <row r="34" spans="2:8" ht="12.75">
      <c r="B34" s="16" t="s">
        <v>95</v>
      </c>
      <c r="D34" s="11">
        <f>+'[2]CONSOL-BS'!$W$48/1000</f>
        <v>752.9649400000001</v>
      </c>
      <c r="E34" s="5"/>
      <c r="F34" s="11">
        <f>+'[1]Con.BS'!$AI$41/1000</f>
        <v>347.731</v>
      </c>
      <c r="H34" s="5"/>
    </row>
    <row r="35" spans="2:8" ht="12.75">
      <c r="B35" s="2" t="s">
        <v>13</v>
      </c>
      <c r="D35" s="11">
        <f>+'[2]CONSOL-BS'!$W$46/1000</f>
        <v>8978.08967</v>
      </c>
      <c r="E35" s="5"/>
      <c r="F35" s="11">
        <f>+'[1]Con.BS'!$AI$40/1000</f>
        <v>4507.905</v>
      </c>
      <c r="H35" s="5"/>
    </row>
    <row r="36" spans="2:8" ht="12.75">
      <c r="B36" s="2" t="s">
        <v>70</v>
      </c>
      <c r="D36" s="12">
        <f>+(18262536+312451+544000)/1000</f>
        <v>19118.987</v>
      </c>
      <c r="E36" s="5"/>
      <c r="F36" s="47">
        <f>+'[1]Con.BS'!$AI$46/1000</f>
        <v>28926.025</v>
      </c>
      <c r="H36" s="5"/>
    </row>
    <row r="37" spans="4:8" ht="12.75">
      <c r="D37" s="12">
        <f>SUM(D33:D36)</f>
        <v>59951.238150000005</v>
      </c>
      <c r="E37" s="5"/>
      <c r="F37" s="12">
        <f>SUM(F33:F36)</f>
        <v>52229.880000000005</v>
      </c>
      <c r="H37" s="5"/>
    </row>
    <row r="38" ht="3.75" customHeight="1">
      <c r="H38" s="5"/>
    </row>
    <row r="39" spans="2:8" ht="15" customHeight="1">
      <c r="B39" s="2" t="s">
        <v>14</v>
      </c>
      <c r="D39" s="6">
        <f>+D29-D37</f>
        <v>75669.16791999999</v>
      </c>
      <c r="E39" s="5"/>
      <c r="F39" s="6">
        <f>+F29-F37</f>
        <v>69718.788</v>
      </c>
      <c r="H39" s="5"/>
    </row>
    <row r="40" spans="4:8" ht="15" customHeight="1" thickBot="1">
      <c r="D40" s="13">
        <f>+D39+D13+D15+D17+D19+1</f>
        <v>139367.173302792</v>
      </c>
      <c r="E40" s="5"/>
      <c r="F40" s="13">
        <f>+F39+F13+F15+F17+F19+1</f>
        <v>132173.79200000002</v>
      </c>
      <c r="H40" s="5"/>
    </row>
    <row r="41" ht="13.5" thickTop="1">
      <c r="H41" s="5"/>
    </row>
    <row r="42" ht="0.75" customHeight="1">
      <c r="H42" s="5"/>
    </row>
    <row r="43" spans="2:8" ht="12.75">
      <c r="B43" s="1" t="s">
        <v>15</v>
      </c>
      <c r="H43" s="5"/>
    </row>
    <row r="44" spans="2:8" ht="12.75">
      <c r="B44" s="2" t="s">
        <v>16</v>
      </c>
      <c r="D44" s="3">
        <f>+'[2]CONSOL-BS'!$W$65/1000</f>
        <v>77999.9996</v>
      </c>
      <c r="E44" s="5"/>
      <c r="F44" s="3">
        <f>+'[1]Con.BS'!$AI$56/1000</f>
        <v>78000</v>
      </c>
      <c r="H44" s="5"/>
    </row>
    <row r="45" spans="5:8" ht="7.5" customHeight="1">
      <c r="E45" s="5"/>
      <c r="H45" s="5"/>
    </row>
    <row r="46" spans="5:8" ht="7.5" customHeight="1">
      <c r="E46" s="5"/>
      <c r="H46" s="5"/>
    </row>
    <row r="47" spans="2:8" ht="12.75">
      <c r="B47" s="2" t="s">
        <v>17</v>
      </c>
      <c r="D47" s="10"/>
      <c r="E47" s="5"/>
      <c r="F47" s="10"/>
      <c r="H47" s="5"/>
    </row>
    <row r="48" spans="2:8" ht="12.75">
      <c r="B48" s="16" t="s">
        <v>87</v>
      </c>
      <c r="D48" s="11">
        <f>+'[2]CONSOL-BS'!$W$75/1000</f>
        <v>45500.76827319201</v>
      </c>
      <c r="E48" s="5"/>
      <c r="F48" s="11">
        <f>+'[1]Con.BS'!$AI$64/1000</f>
        <v>38339.689</v>
      </c>
      <c r="H48" s="5"/>
    </row>
    <row r="49" spans="2:8" ht="12.75">
      <c r="B49" s="2" t="s">
        <v>18</v>
      </c>
      <c r="D49" s="11">
        <f>+'[2]CONSOL-BS'!$W$69/1000</f>
        <v>4689.24256</v>
      </c>
      <c r="E49" s="5"/>
      <c r="F49" s="11">
        <f>+'[1]Con.BS'!$AI$58/1000</f>
        <v>4689.243</v>
      </c>
      <c r="H49" s="5"/>
    </row>
    <row r="50" spans="2:8" ht="12.75">
      <c r="B50" s="16" t="s">
        <v>88</v>
      </c>
      <c r="D50" s="12">
        <f>+'[2]CONSOL-BS'!$W$73/1000</f>
        <v>312.054</v>
      </c>
      <c r="E50" s="5"/>
      <c r="F50" s="12">
        <f>+'[1]Con.BS'!$AI$62/1000</f>
        <v>320.056</v>
      </c>
      <c r="H50" s="5"/>
    </row>
    <row r="51" spans="4:8" ht="12.75">
      <c r="D51" s="46">
        <f>SUM(D48:D50)</f>
        <v>50502.064833192</v>
      </c>
      <c r="E51" s="5"/>
      <c r="F51" s="46">
        <f>+F50+F49+F48</f>
        <v>43348.988</v>
      </c>
      <c r="H51" s="5"/>
    </row>
    <row r="52" spans="2:8" ht="15" customHeight="1">
      <c r="B52" s="16" t="s">
        <v>50</v>
      </c>
      <c r="D52" s="5">
        <f>+D51+D44</f>
        <v>128502.06443319199</v>
      </c>
      <c r="E52" s="5"/>
      <c r="F52" s="5">
        <f>+F51+F44</f>
        <v>121348.988</v>
      </c>
      <c r="H52" s="5"/>
    </row>
    <row r="53" spans="2:8" ht="15" customHeight="1">
      <c r="B53" s="18" t="s">
        <v>82</v>
      </c>
      <c r="D53" s="3">
        <f>+'[2]CONSOL-BS'!$W$79/1000</f>
        <v>5207.736</v>
      </c>
      <c r="E53" s="5"/>
      <c r="F53" s="5">
        <f>+'[1]Con.BS'!$AI$68/1000+1</f>
        <v>5412.604</v>
      </c>
      <c r="H53" s="5"/>
    </row>
    <row r="54" ht="9" customHeight="1">
      <c r="H54" s="5"/>
    </row>
    <row r="55" spans="2:8" ht="12.75">
      <c r="B55" s="2" t="s">
        <v>19</v>
      </c>
      <c r="H55" s="5"/>
    </row>
    <row r="56" spans="2:8" ht="12.75">
      <c r="B56" s="2" t="s">
        <v>20</v>
      </c>
      <c r="D56" s="3">
        <v>2756</v>
      </c>
      <c r="F56" s="23">
        <f>+'[1]Con.BS'!$AI$72/1000</f>
        <v>2511.2</v>
      </c>
      <c r="H56" s="5"/>
    </row>
    <row r="57" spans="2:8" ht="12.75">
      <c r="B57" s="2" t="s">
        <v>21</v>
      </c>
      <c r="D57" s="3">
        <f>+'[2]CONSOL-BS'!$W$84/1000</f>
        <v>2902</v>
      </c>
      <c r="F57" s="3">
        <f>+'[1]Con.BS'!$AI$73/1000</f>
        <v>2902</v>
      </c>
      <c r="H57" s="5"/>
    </row>
    <row r="58" spans="4:8" ht="13.5" thickBot="1">
      <c r="D58" s="13">
        <f>SUM(D52:D57)-1</f>
        <v>139366.800433192</v>
      </c>
      <c r="E58" s="5"/>
      <c r="F58" s="13">
        <f>SUM(F52:F57)-1</f>
        <v>132173.79200000002</v>
      </c>
      <c r="H58" s="5"/>
    </row>
    <row r="59" ht="8.25" customHeight="1" thickTop="1">
      <c r="H59" s="5"/>
    </row>
    <row r="60" spans="2:8" ht="12.75">
      <c r="B60" s="2" t="s">
        <v>22</v>
      </c>
      <c r="D60" s="14">
        <f>+D52/D44</f>
        <v>1.6474623729766276</v>
      </c>
      <c r="E60" s="14"/>
      <c r="F60" s="14">
        <f>+F52/F44</f>
        <v>1.5557562564102563</v>
      </c>
      <c r="H60" s="5"/>
    </row>
    <row r="61" ht="12.75">
      <c r="H61" s="5"/>
    </row>
    <row r="62" spans="1:8" ht="12.75">
      <c r="A62" s="1" t="s">
        <v>64</v>
      </c>
      <c r="H62" s="5"/>
    </row>
    <row r="63" ht="12.75">
      <c r="A63" s="15" t="s">
        <v>90</v>
      </c>
    </row>
    <row r="64" ht="12.75">
      <c r="D64" s="14">
        <f>+D40-D58</f>
        <v>0.3728696000180207</v>
      </c>
    </row>
    <row r="67" ht="12.75">
      <c r="D67" s="23"/>
    </row>
  </sheetData>
  <printOptions/>
  <pageMargins left="0.5" right="0.5" top="0.88" bottom="0.5" header="0.25" footer="0.25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3"/>
  <sheetViews>
    <sheetView workbookViewId="0" topLeftCell="A1">
      <selection activeCell="A2" sqref="A2"/>
    </sheetView>
  </sheetViews>
  <sheetFormatPr defaultColWidth="9.140625" defaultRowHeight="12.75"/>
  <cols>
    <col min="1" max="1" width="3.00390625" style="2" customWidth="1"/>
    <col min="2" max="2" width="35.7109375" style="2" customWidth="1"/>
    <col min="3" max="3" width="0.5625" style="2" customWidth="1"/>
    <col min="4" max="4" width="12.7109375" style="23" customWidth="1"/>
    <col min="5" max="5" width="0.85546875" style="22" customWidth="1"/>
    <col min="6" max="6" width="12.7109375" style="23" customWidth="1"/>
    <col min="7" max="7" width="0.85546875" style="22" customWidth="1"/>
    <col min="8" max="8" width="12.7109375" style="22" customWidth="1"/>
    <col min="9" max="9" width="0.85546875" style="22" customWidth="1"/>
    <col min="10" max="10" width="12.7109375" style="23" customWidth="1"/>
    <col min="11" max="11" width="0.85546875" style="2" customWidth="1"/>
    <col min="12" max="16384" width="9.140625" style="2" customWidth="1"/>
  </cols>
  <sheetData>
    <row r="1" ht="12.75">
      <c r="A1" s="15" t="str">
        <f>+'balance sheet'!A2</f>
        <v>ACOUSTECH BERHAD (496665-W)</v>
      </c>
    </row>
    <row r="3" ht="12.75">
      <c r="A3" s="15" t="s">
        <v>100</v>
      </c>
    </row>
    <row r="4" ht="12.75">
      <c r="A4" s="15" t="s">
        <v>49</v>
      </c>
    </row>
    <row r="5" spans="4:8" ht="12.75">
      <c r="D5" s="38"/>
      <c r="H5" s="25"/>
    </row>
    <row r="6" spans="1:8" ht="12.75">
      <c r="A6" s="24" t="s">
        <v>74</v>
      </c>
      <c r="D6" s="38"/>
      <c r="H6" s="25"/>
    </row>
    <row r="7" spans="4:8" ht="12.75">
      <c r="D7" s="38"/>
      <c r="H7" s="25"/>
    </row>
    <row r="8" spans="4:10" ht="12.75">
      <c r="D8" s="48" t="s">
        <v>51</v>
      </c>
      <c r="E8" s="48"/>
      <c r="F8" s="48"/>
      <c r="G8" s="39"/>
      <c r="H8" s="49" t="s">
        <v>57</v>
      </c>
      <c r="I8" s="49"/>
      <c r="J8" s="49"/>
    </row>
    <row r="9" spans="4:10" ht="12.75">
      <c r="D9" s="28" t="s">
        <v>52</v>
      </c>
      <c r="E9" s="27"/>
      <c r="F9" s="28" t="s">
        <v>55</v>
      </c>
      <c r="G9" s="27"/>
      <c r="H9" s="26" t="s">
        <v>105</v>
      </c>
      <c r="I9" s="27"/>
      <c r="J9" s="40" t="s">
        <v>105</v>
      </c>
    </row>
    <row r="10" spans="4:10" ht="12.75">
      <c r="D10" s="28" t="s">
        <v>53</v>
      </c>
      <c r="E10" s="27"/>
      <c r="F10" s="28" t="s">
        <v>56</v>
      </c>
      <c r="G10" s="27"/>
      <c r="H10" s="26" t="s">
        <v>58</v>
      </c>
      <c r="I10" s="27"/>
      <c r="J10" s="28" t="s">
        <v>60</v>
      </c>
    </row>
    <row r="11" spans="4:10" ht="12.75">
      <c r="D11" s="28" t="s">
        <v>54</v>
      </c>
      <c r="E11" s="27"/>
      <c r="F11" s="28" t="s">
        <v>54</v>
      </c>
      <c r="G11" s="27"/>
      <c r="H11" s="27" t="s">
        <v>59</v>
      </c>
      <c r="I11" s="27"/>
      <c r="J11" s="28" t="s">
        <v>61</v>
      </c>
    </row>
    <row r="12" spans="4:10" ht="12.75">
      <c r="D12" s="40" t="s">
        <v>101</v>
      </c>
      <c r="E12" s="27"/>
      <c r="F12" s="40" t="s">
        <v>106</v>
      </c>
      <c r="G12" s="27"/>
      <c r="H12" s="26" t="s">
        <v>101</v>
      </c>
      <c r="I12" s="27"/>
      <c r="J12" s="40" t="s">
        <v>106</v>
      </c>
    </row>
    <row r="13" spans="4:10" ht="12.75">
      <c r="D13" s="28" t="s">
        <v>0</v>
      </c>
      <c r="E13" s="27"/>
      <c r="F13" s="28" t="s">
        <v>0</v>
      </c>
      <c r="G13" s="27"/>
      <c r="H13" s="28" t="s">
        <v>0</v>
      </c>
      <c r="I13" s="27"/>
      <c r="J13" s="28" t="s">
        <v>0</v>
      </c>
    </row>
    <row r="14" spans="4:10" ht="12.75">
      <c r="D14" s="41"/>
      <c r="E14" s="29"/>
      <c r="F14" s="41"/>
      <c r="G14" s="29"/>
      <c r="H14" s="29"/>
      <c r="I14" s="29"/>
      <c r="J14" s="41"/>
    </row>
    <row r="15" spans="2:10" ht="12.75">
      <c r="B15" s="2" t="s">
        <v>1</v>
      </c>
      <c r="D15" s="30">
        <f>+'[2]CONSOL-IS'!$W$9/1000</f>
        <v>65758.12403</v>
      </c>
      <c r="E15" s="42"/>
      <c r="F15" s="30">
        <v>56413</v>
      </c>
      <c r="G15" s="42"/>
      <c r="H15" s="30">
        <f>+D15+53703</f>
        <v>119461.12403</v>
      </c>
      <c r="I15" s="42"/>
      <c r="J15" s="30">
        <v>99245</v>
      </c>
    </row>
    <row r="16" spans="4:10" ht="12.75">
      <c r="D16" s="31"/>
      <c r="E16" s="37"/>
      <c r="F16" s="31"/>
      <c r="G16" s="37"/>
      <c r="H16" s="31"/>
      <c r="I16" s="37"/>
      <c r="J16" s="31"/>
    </row>
    <row r="17" spans="2:10" ht="12.75">
      <c r="B17" s="2" t="s">
        <v>97</v>
      </c>
      <c r="D17" s="43">
        <f>+D21-D19-D15</f>
        <v>-61249.06134000001</v>
      </c>
      <c r="E17" s="37"/>
      <c r="F17" s="43">
        <v>-52326</v>
      </c>
      <c r="G17" s="37"/>
      <c r="H17" s="30">
        <f>+D17-50106</f>
        <v>-111355.06134000001</v>
      </c>
      <c r="I17" s="37"/>
      <c r="J17" s="43">
        <v>-91609</v>
      </c>
    </row>
    <row r="18" spans="4:10" ht="12.75">
      <c r="D18" s="31"/>
      <c r="E18" s="37"/>
      <c r="F18" s="31"/>
      <c r="G18" s="37"/>
      <c r="H18" s="31"/>
      <c r="I18" s="37"/>
      <c r="J18" s="31"/>
    </row>
    <row r="19" spans="1:10" ht="12.75">
      <c r="A19" s="4"/>
      <c r="B19" s="2" t="s">
        <v>23</v>
      </c>
      <c r="D19" s="33">
        <f>+'[2]CONSOL-IS'!$W$40/1000</f>
        <v>120.65920999999993</v>
      </c>
      <c r="E19" s="37"/>
      <c r="F19" s="33">
        <v>241</v>
      </c>
      <c r="G19" s="37"/>
      <c r="H19" s="32">
        <f>+D19+311</f>
        <v>431.6592099999999</v>
      </c>
      <c r="I19" s="37"/>
      <c r="J19" s="33">
        <v>740</v>
      </c>
    </row>
    <row r="20" spans="2:10" ht="12.75">
      <c r="B20" s="2" t="s">
        <v>79</v>
      </c>
      <c r="D20" s="31"/>
      <c r="F20" s="31"/>
      <c r="H20" s="23"/>
      <c r="J20" s="31"/>
    </row>
    <row r="21" spans="2:10" ht="12.75">
      <c r="B21" s="18" t="s">
        <v>25</v>
      </c>
      <c r="D21" s="31">
        <f>+D29-D23-D25-D27</f>
        <v>4629.7219000000005</v>
      </c>
      <c r="F21" s="31">
        <v>4328</v>
      </c>
      <c r="H21" s="31">
        <f>+H29-H23-H25-H27</f>
        <v>8537.7219</v>
      </c>
      <c r="J21" s="31">
        <f>+J29-J23-J25-J27</f>
        <v>8376</v>
      </c>
    </row>
    <row r="22" spans="4:10" ht="12.75">
      <c r="D22" s="31"/>
      <c r="F22" s="31"/>
      <c r="H22" s="23"/>
      <c r="J22" s="31"/>
    </row>
    <row r="23" spans="2:59" ht="12.75">
      <c r="B23" s="16" t="s">
        <v>26</v>
      </c>
      <c r="D23" s="31">
        <f>-'[2]CONSOL-IS'!$W$26/1000</f>
        <v>-245.91859</v>
      </c>
      <c r="E23" s="37"/>
      <c r="F23" s="31">
        <v>-305</v>
      </c>
      <c r="G23" s="37"/>
      <c r="H23" s="30">
        <f>+D23-243</f>
        <v>-488.91859</v>
      </c>
      <c r="I23" s="37"/>
      <c r="J23" s="31">
        <v>-596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4:59" ht="12.75">
      <c r="D24" s="31"/>
      <c r="E24" s="37"/>
      <c r="F24" s="31"/>
      <c r="G24" s="37"/>
      <c r="H24" s="31"/>
      <c r="I24" s="37"/>
      <c r="J24" s="31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1:59" ht="12.75">
      <c r="A25" s="4"/>
      <c r="B25" s="16" t="s">
        <v>30</v>
      </c>
      <c r="D25" s="31">
        <f>+'[2]CONSOL-IS'!$W$42/1000</f>
        <v>255.0957759</v>
      </c>
      <c r="E25" s="37"/>
      <c r="F25" s="31">
        <v>122</v>
      </c>
      <c r="G25" s="37"/>
      <c r="H25" s="30">
        <f>+D25+236</f>
        <v>491.09577590000004</v>
      </c>
      <c r="I25" s="37"/>
      <c r="J25" s="31">
        <v>355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</row>
    <row r="26" spans="4:59" ht="12.75">
      <c r="D26" s="31"/>
      <c r="E26" s="37"/>
      <c r="F26" s="31"/>
      <c r="G26" s="37"/>
      <c r="H26" s="31"/>
      <c r="I26" s="37"/>
      <c r="J26" s="31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</row>
    <row r="27" spans="2:59" ht="12.75">
      <c r="B27" s="16" t="s">
        <v>89</v>
      </c>
      <c r="D27" s="44">
        <f>+'[2]CONSOL-IS'!$W$44/1000</f>
        <v>615.25882</v>
      </c>
      <c r="E27" s="37"/>
      <c r="F27" s="33">
        <v>6</v>
      </c>
      <c r="G27" s="37"/>
      <c r="H27" s="32">
        <f>+D27+606</f>
        <v>1221.25882</v>
      </c>
      <c r="I27" s="37"/>
      <c r="J27" s="33">
        <v>4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</row>
    <row r="28" spans="4:59" ht="12.75">
      <c r="D28" s="31"/>
      <c r="E28" s="37"/>
      <c r="F28" s="31"/>
      <c r="G28" s="37"/>
      <c r="H28" s="31"/>
      <c r="I28" s="37"/>
      <c r="J28" s="31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</row>
    <row r="29" spans="2:59" ht="12.75">
      <c r="B29" s="16" t="s">
        <v>75</v>
      </c>
      <c r="D29" s="31">
        <f>+'[2]CONSOL-IS'!$W$47/1000</f>
        <v>5254.1579059000005</v>
      </c>
      <c r="E29" s="37"/>
      <c r="F29" s="31">
        <v>4151</v>
      </c>
      <c r="G29" s="37"/>
      <c r="H29" s="31">
        <f>+D29+4507</f>
        <v>9761.1579059</v>
      </c>
      <c r="I29" s="37"/>
      <c r="J29" s="31">
        <v>8139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4:59" ht="12.75">
      <c r="D30" s="31"/>
      <c r="E30" s="37"/>
      <c r="F30" s="31"/>
      <c r="G30" s="37"/>
      <c r="H30" s="30"/>
      <c r="I30" s="37"/>
      <c r="J30" s="31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</row>
    <row r="31" spans="2:10" ht="12.75">
      <c r="B31" s="2" t="s">
        <v>24</v>
      </c>
      <c r="D31" s="33">
        <v>-1529</v>
      </c>
      <c r="F31" s="33">
        <v>-1125</v>
      </c>
      <c r="H31" s="33">
        <f>+D31-1275</f>
        <v>-2804</v>
      </c>
      <c r="J31" s="33">
        <v>-2103</v>
      </c>
    </row>
    <row r="32" spans="4:10" ht="12.75">
      <c r="D32" s="31"/>
      <c r="E32" s="37"/>
      <c r="F32" s="31"/>
      <c r="G32" s="37"/>
      <c r="H32" s="30"/>
      <c r="I32" s="37"/>
      <c r="J32" s="31"/>
    </row>
    <row r="33" spans="2:10" ht="12.75">
      <c r="B33" s="16" t="s">
        <v>76</v>
      </c>
      <c r="D33" s="31">
        <f>+D29+D31</f>
        <v>3725.1579059000005</v>
      </c>
      <c r="E33" s="37"/>
      <c r="F33" s="31">
        <f>+F29+F31</f>
        <v>3026</v>
      </c>
      <c r="G33" s="37"/>
      <c r="H33" s="31">
        <f>+H29+H31</f>
        <v>6957.1579059</v>
      </c>
      <c r="I33" s="37"/>
      <c r="J33" s="31">
        <v>6037</v>
      </c>
    </row>
    <row r="34" spans="4:10" ht="12.75">
      <c r="D34" s="31"/>
      <c r="E34" s="37"/>
      <c r="F34" s="31"/>
      <c r="G34" s="37"/>
      <c r="H34" s="30"/>
      <c r="I34" s="37"/>
      <c r="J34" s="31"/>
    </row>
    <row r="35" spans="2:10" ht="12.75">
      <c r="B35" s="16" t="s">
        <v>96</v>
      </c>
      <c r="D35" s="33">
        <f>+'[2]CONSOL-IS'!$W$59/1000</f>
        <v>115.68</v>
      </c>
      <c r="E35" s="37"/>
      <c r="F35" s="33">
        <v>0</v>
      </c>
      <c r="G35" s="37"/>
      <c r="H35" s="33">
        <f>+D35+88</f>
        <v>203.68</v>
      </c>
      <c r="I35" s="37"/>
      <c r="J35" s="33">
        <v>0</v>
      </c>
    </row>
    <row r="36" spans="4:10" ht="12.75">
      <c r="D36" s="31"/>
      <c r="E36" s="37"/>
      <c r="F36" s="31"/>
      <c r="G36" s="37"/>
      <c r="H36" s="31"/>
      <c r="I36" s="37"/>
      <c r="J36" s="31"/>
    </row>
    <row r="37" spans="1:10" ht="12.75">
      <c r="A37" s="16"/>
      <c r="B37" s="2" t="s">
        <v>66</v>
      </c>
      <c r="D37" s="33">
        <f>+D33+D35</f>
        <v>3840.8379059000004</v>
      </c>
      <c r="E37" s="37"/>
      <c r="F37" s="33">
        <f>+F33+F35</f>
        <v>3026</v>
      </c>
      <c r="G37" s="37"/>
      <c r="H37" s="32">
        <f>+H33+H35</f>
        <v>7160.8379059</v>
      </c>
      <c r="I37" s="37"/>
      <c r="J37" s="33">
        <f>+J33+J35</f>
        <v>6037</v>
      </c>
    </row>
    <row r="38" spans="4:10" ht="12.75">
      <c r="D38" s="31"/>
      <c r="E38" s="37"/>
      <c r="F38" s="31"/>
      <c r="G38" s="37"/>
      <c r="H38" s="31"/>
      <c r="I38" s="37"/>
      <c r="J38" s="31"/>
    </row>
    <row r="39" spans="2:10" ht="12.75">
      <c r="B39" s="2" t="s">
        <v>69</v>
      </c>
      <c r="D39" s="31"/>
      <c r="E39" s="37"/>
      <c r="F39" s="31"/>
      <c r="G39" s="37"/>
      <c r="H39" s="31"/>
      <c r="I39" s="37"/>
      <c r="J39" s="31" t="s">
        <v>120</v>
      </c>
    </row>
    <row r="40" spans="4:10" ht="4.5" customHeight="1">
      <c r="D40" s="31"/>
      <c r="E40" s="37"/>
      <c r="F40" s="31"/>
      <c r="G40" s="37"/>
      <c r="H40" s="31"/>
      <c r="I40" s="37"/>
      <c r="J40" s="31"/>
    </row>
    <row r="41" spans="2:10" ht="13.5" thickBot="1">
      <c r="B41" s="16" t="s">
        <v>27</v>
      </c>
      <c r="D41" s="34">
        <f>+D37/78000*100</f>
        <v>4.924151161410257</v>
      </c>
      <c r="E41" s="37"/>
      <c r="F41" s="34">
        <f>+F37/78000*100</f>
        <v>3.8794871794871795</v>
      </c>
      <c r="G41" s="37"/>
      <c r="H41" s="34">
        <f>+H37/78000*100</f>
        <v>9.180561417820513</v>
      </c>
      <c r="I41" s="37"/>
      <c r="J41" s="34">
        <f>+J37/78000*100</f>
        <v>7.739743589743591</v>
      </c>
    </row>
    <row r="42" spans="4:10" ht="6" customHeight="1">
      <c r="D42" s="31"/>
      <c r="E42" s="37"/>
      <c r="F42" s="31"/>
      <c r="G42" s="37"/>
      <c r="H42" s="31"/>
      <c r="I42" s="37"/>
      <c r="J42" s="31"/>
    </row>
    <row r="43" spans="2:10" ht="13.5" thickBot="1">
      <c r="B43" s="16" t="s">
        <v>28</v>
      </c>
      <c r="D43" s="35" t="s">
        <v>68</v>
      </c>
      <c r="E43" s="37"/>
      <c r="F43" s="35" t="s">
        <v>68</v>
      </c>
      <c r="G43" s="37"/>
      <c r="H43" s="35" t="s">
        <v>68</v>
      </c>
      <c r="I43" s="37"/>
      <c r="J43" s="35" t="s">
        <v>68</v>
      </c>
    </row>
    <row r="44" spans="4:10" ht="12.75">
      <c r="D44" s="31"/>
      <c r="E44" s="37"/>
      <c r="F44" s="31"/>
      <c r="G44" s="37"/>
      <c r="H44" s="31"/>
      <c r="I44" s="37"/>
      <c r="J44" s="31"/>
    </row>
    <row r="45" spans="1:10" ht="12.75">
      <c r="A45" s="1" t="s">
        <v>63</v>
      </c>
      <c r="D45" s="31"/>
      <c r="E45" s="37"/>
      <c r="F45" s="31"/>
      <c r="G45" s="37"/>
      <c r="H45" s="31"/>
      <c r="I45" s="37"/>
      <c r="J45" s="31"/>
    </row>
    <row r="46" spans="1:10" ht="12.75">
      <c r="A46" s="15" t="s">
        <v>90</v>
      </c>
      <c r="D46" s="36"/>
      <c r="E46" s="37"/>
      <c r="F46" s="30"/>
      <c r="G46" s="37"/>
      <c r="H46" s="36"/>
      <c r="I46" s="37"/>
      <c r="J46" s="30"/>
    </row>
    <row r="47" spans="4:10" ht="12.75">
      <c r="D47" s="31"/>
      <c r="E47" s="37"/>
      <c r="F47" s="31"/>
      <c r="G47" s="37"/>
      <c r="H47" s="31"/>
      <c r="I47" s="37"/>
      <c r="J47" s="31"/>
    </row>
    <row r="48" spans="4:10" ht="12.75">
      <c r="D48" s="31"/>
      <c r="E48" s="37"/>
      <c r="F48" s="31"/>
      <c r="G48" s="37"/>
      <c r="H48" s="31"/>
      <c r="I48" s="37"/>
      <c r="J48" s="31"/>
    </row>
    <row r="49" spans="4:10" ht="12.75">
      <c r="D49" s="31"/>
      <c r="E49" s="37"/>
      <c r="F49" s="31"/>
      <c r="G49" s="37"/>
      <c r="H49" s="31"/>
      <c r="I49" s="37"/>
      <c r="J49" s="31"/>
    </row>
    <row r="50" spans="4:10" ht="12.75">
      <c r="D50" s="31"/>
      <c r="E50" s="37"/>
      <c r="F50" s="31"/>
      <c r="G50" s="37"/>
      <c r="H50" s="37"/>
      <c r="I50" s="37"/>
      <c r="J50" s="31"/>
    </row>
    <row r="51" spans="4:10" ht="12.75">
      <c r="D51" s="31"/>
      <c r="E51" s="37"/>
      <c r="F51" s="31"/>
      <c r="G51" s="37"/>
      <c r="H51" s="31"/>
      <c r="I51" s="37"/>
      <c r="J51" s="31"/>
    </row>
    <row r="52" spans="4:10" ht="12.75">
      <c r="D52" s="31"/>
      <c r="E52" s="37"/>
      <c r="F52" s="31"/>
      <c r="G52" s="37"/>
      <c r="H52" s="31"/>
      <c r="I52" s="37"/>
      <c r="J52" s="31"/>
    </row>
    <row r="53" spans="4:10" ht="12.75">
      <c r="D53" s="31"/>
      <c r="E53" s="37"/>
      <c r="F53" s="31"/>
      <c r="G53" s="37"/>
      <c r="H53" s="31"/>
      <c r="I53" s="37"/>
      <c r="J53" s="31"/>
    </row>
  </sheetData>
  <mergeCells count="2">
    <mergeCell ref="D8:F8"/>
    <mergeCell ref="H8:J8"/>
  </mergeCells>
  <printOptions/>
  <pageMargins left="0.5" right="0.5" top="1.5" bottom="0.5" header="0.25" footer="0.25"/>
  <pageSetup fitToHeight="1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"/>
    </sheetView>
  </sheetViews>
  <sheetFormatPr defaultColWidth="9.140625" defaultRowHeight="12.75"/>
  <cols>
    <col min="1" max="1" width="2.421875" style="2" customWidth="1"/>
    <col min="2" max="2" width="35.421875" style="2" customWidth="1"/>
    <col min="3" max="3" width="0.71875" style="2" customWidth="1"/>
    <col min="4" max="4" width="13.7109375" style="2" customWidth="1"/>
    <col min="5" max="5" width="0.85546875" style="2" customWidth="1"/>
    <col min="6" max="6" width="13.7109375" style="2" customWidth="1"/>
    <col min="7" max="7" width="0.71875" style="2" customWidth="1"/>
    <col min="8" max="8" width="13.7109375" style="2" customWidth="1"/>
    <col min="9" max="9" width="0.85546875" style="2" customWidth="1"/>
    <col min="10" max="10" width="13.7109375" style="2" customWidth="1"/>
    <col min="11" max="11" width="0.85546875" style="2" customWidth="1"/>
    <col min="12" max="12" width="13.7109375" style="2" customWidth="1"/>
    <col min="13" max="16384" width="9.140625" style="2" customWidth="1"/>
  </cols>
  <sheetData>
    <row r="1" ht="12.75">
      <c r="A1" s="1" t="str">
        <f>+'income stat'!A1</f>
        <v>ACOUSTECH BERHAD (496665-W)</v>
      </c>
    </row>
    <row r="2" ht="12.75">
      <c r="A2" s="15"/>
    </row>
    <row r="3" ht="12.75">
      <c r="A3" s="15" t="s">
        <v>100</v>
      </c>
    </row>
    <row r="4" ht="12.75">
      <c r="A4" s="1" t="s">
        <v>49</v>
      </c>
    </row>
    <row r="6" ht="12.75">
      <c r="A6" s="1" t="s">
        <v>78</v>
      </c>
    </row>
    <row r="8" spans="4:12" ht="12.75">
      <c r="D8" s="19" t="s">
        <v>46</v>
      </c>
      <c r="E8" s="1"/>
      <c r="F8" s="8" t="s">
        <v>46</v>
      </c>
      <c r="G8" s="8"/>
      <c r="H8" s="19" t="s">
        <v>84</v>
      </c>
      <c r="I8" s="1"/>
      <c r="J8" s="8" t="s">
        <v>44</v>
      </c>
      <c r="K8" s="1"/>
      <c r="L8" s="8" t="s">
        <v>48</v>
      </c>
    </row>
    <row r="9" spans="4:12" ht="12.75">
      <c r="D9" s="8" t="s">
        <v>62</v>
      </c>
      <c r="E9" s="1"/>
      <c r="F9" s="8" t="s">
        <v>47</v>
      </c>
      <c r="G9" s="8"/>
      <c r="H9" s="19" t="s">
        <v>85</v>
      </c>
      <c r="I9" s="1"/>
      <c r="J9" s="8" t="s">
        <v>45</v>
      </c>
      <c r="K9" s="1"/>
      <c r="L9" s="8"/>
    </row>
    <row r="10" spans="4:12" ht="12.75">
      <c r="D10" s="19" t="s">
        <v>0</v>
      </c>
      <c r="E10" s="1"/>
      <c r="F10" s="19" t="s">
        <v>0</v>
      </c>
      <c r="G10" s="19"/>
      <c r="H10" s="8" t="s">
        <v>0</v>
      </c>
      <c r="I10" s="8"/>
      <c r="J10" s="19" t="s">
        <v>0</v>
      </c>
      <c r="K10" s="1"/>
      <c r="L10" s="19" t="s">
        <v>0</v>
      </c>
    </row>
    <row r="13" spans="2:12" ht="12.75">
      <c r="B13" s="16" t="s">
        <v>109</v>
      </c>
      <c r="D13" s="3">
        <f>+'balance sheet'!F44</f>
        <v>78000</v>
      </c>
      <c r="E13" s="3"/>
      <c r="F13" s="3">
        <f>+'balance sheet'!F49</f>
        <v>4689.243</v>
      </c>
      <c r="G13" s="3"/>
      <c r="H13" s="3">
        <v>320</v>
      </c>
      <c r="I13" s="3"/>
      <c r="J13" s="3">
        <v>38340</v>
      </c>
      <c r="K13" s="3"/>
      <c r="L13" s="3">
        <f>+D13+F13+H13+J13</f>
        <v>121349.243</v>
      </c>
    </row>
    <row r="14" spans="4:12" ht="12.75">
      <c r="D14" s="3"/>
      <c r="E14" s="3"/>
      <c r="F14" s="3"/>
      <c r="G14" s="3"/>
      <c r="H14" s="3"/>
      <c r="I14" s="3"/>
      <c r="J14" s="3"/>
      <c r="K14" s="3"/>
      <c r="L14" s="3"/>
    </row>
    <row r="15" spans="2:12" ht="12.75">
      <c r="B15" s="16" t="s">
        <v>108</v>
      </c>
      <c r="D15" s="3">
        <v>0</v>
      </c>
      <c r="E15" s="3"/>
      <c r="F15" s="3">
        <v>0</v>
      </c>
      <c r="G15" s="3"/>
      <c r="H15" s="3">
        <v>0</v>
      </c>
      <c r="I15" s="3"/>
      <c r="J15" s="3">
        <f>+'income stat'!H37</f>
        <v>7160.8379059</v>
      </c>
      <c r="K15" s="3"/>
      <c r="L15" s="3">
        <f>+D15+F15+H15+J15</f>
        <v>7160.8379059</v>
      </c>
    </row>
    <row r="16" spans="2:12" ht="12.75">
      <c r="B16" s="16"/>
      <c r="D16" s="3"/>
      <c r="E16" s="3"/>
      <c r="F16" s="3"/>
      <c r="G16" s="3"/>
      <c r="H16" s="3"/>
      <c r="I16" s="3"/>
      <c r="J16" s="3"/>
      <c r="K16" s="3"/>
      <c r="L16" s="3"/>
    </row>
    <row r="17" spans="2:12" ht="12.75">
      <c r="B17" s="18" t="s">
        <v>92</v>
      </c>
      <c r="D17" s="3">
        <v>0</v>
      </c>
      <c r="E17" s="3"/>
      <c r="F17" s="14">
        <v>0</v>
      </c>
      <c r="G17" s="3"/>
      <c r="H17" s="3">
        <v>-8</v>
      </c>
      <c r="I17" s="3"/>
      <c r="J17" s="3">
        <v>0</v>
      </c>
      <c r="K17" s="3"/>
      <c r="L17" s="3">
        <f>+D17+F17+H17+J17</f>
        <v>-8</v>
      </c>
    </row>
    <row r="18" spans="4:12" ht="12.75">
      <c r="D18" s="3"/>
      <c r="E18" s="3"/>
      <c r="F18" s="3"/>
      <c r="G18" s="3"/>
      <c r="H18" s="3"/>
      <c r="I18" s="3"/>
      <c r="J18" s="3"/>
      <c r="K18" s="3"/>
      <c r="L18" s="3"/>
    </row>
    <row r="19" spans="2:12" ht="13.5" thickBot="1">
      <c r="B19" s="16" t="s">
        <v>107</v>
      </c>
      <c r="D19" s="13">
        <f>SUM(D12:D16)</f>
        <v>78000</v>
      </c>
      <c r="E19" s="3"/>
      <c r="F19" s="13">
        <f>SUM(F12:F18)</f>
        <v>4689.243</v>
      </c>
      <c r="G19" s="5"/>
      <c r="H19" s="13">
        <f>SUM(H13:H17)</f>
        <v>312</v>
      </c>
      <c r="I19" s="3"/>
      <c r="J19" s="13">
        <f>SUM(J12:J16)</f>
        <v>45500.8379059</v>
      </c>
      <c r="K19" s="3"/>
      <c r="L19" s="13">
        <f>+D19+F19+H19+J19</f>
        <v>128502.0809059</v>
      </c>
    </row>
    <row r="20" spans="4:12" ht="13.5" thickTop="1">
      <c r="D20" s="3"/>
      <c r="E20" s="3"/>
      <c r="F20" s="3"/>
      <c r="G20" s="3"/>
      <c r="H20" s="3"/>
      <c r="I20" s="3"/>
      <c r="J20" s="3"/>
      <c r="K20" s="3"/>
      <c r="L20" s="3"/>
    </row>
    <row r="21" spans="4:12" ht="12.75">
      <c r="D21" s="3"/>
      <c r="E21" s="3"/>
      <c r="F21" s="3"/>
      <c r="G21" s="3"/>
      <c r="H21" s="3"/>
      <c r="I21" s="3"/>
      <c r="J21" s="3"/>
      <c r="K21" s="3"/>
      <c r="L21" s="3"/>
    </row>
    <row r="22" spans="2:12" ht="12.75">
      <c r="B22" s="16" t="s">
        <v>110</v>
      </c>
      <c r="D22" s="3">
        <v>78000</v>
      </c>
      <c r="E22" s="3"/>
      <c r="F22" s="3">
        <v>4701</v>
      </c>
      <c r="G22" s="3"/>
      <c r="H22" s="3">
        <v>0</v>
      </c>
      <c r="I22" s="3"/>
      <c r="J22" s="3">
        <v>34317</v>
      </c>
      <c r="K22" s="3"/>
      <c r="L22" s="3">
        <f>SUM(D22:J22)</f>
        <v>117018</v>
      </c>
    </row>
    <row r="23" spans="4:12" ht="12.75">
      <c r="D23" s="3"/>
      <c r="E23" s="3"/>
      <c r="F23" s="3"/>
      <c r="G23" s="3"/>
      <c r="H23" s="3"/>
      <c r="I23" s="3"/>
      <c r="J23" s="3"/>
      <c r="K23" s="3"/>
      <c r="L23" s="3"/>
    </row>
    <row r="24" spans="2:12" ht="12.75">
      <c r="B24" s="16" t="s">
        <v>108</v>
      </c>
      <c r="D24" s="3">
        <v>0</v>
      </c>
      <c r="E24" s="3"/>
      <c r="F24" s="3">
        <v>0</v>
      </c>
      <c r="G24" s="3"/>
      <c r="H24" s="3">
        <v>0</v>
      </c>
      <c r="I24" s="3"/>
      <c r="J24" s="3">
        <v>6037</v>
      </c>
      <c r="K24" s="3"/>
      <c r="L24" s="3">
        <f>SUM(D24:J24)</f>
        <v>6037</v>
      </c>
    </row>
    <row r="25" spans="4:12" ht="12.75">
      <c r="D25" s="3"/>
      <c r="E25" s="3"/>
      <c r="F25" s="3"/>
      <c r="G25" s="3"/>
      <c r="H25" s="3"/>
      <c r="I25" s="3"/>
      <c r="J25" s="3"/>
      <c r="K25" s="3"/>
      <c r="L25" s="3"/>
    </row>
    <row r="26" spans="2:12" ht="13.5" thickBot="1">
      <c r="B26" s="16" t="s">
        <v>111</v>
      </c>
      <c r="D26" s="13">
        <f>SUM(D22:D24)</f>
        <v>78000</v>
      </c>
      <c r="E26" s="5"/>
      <c r="F26" s="13">
        <f>SUM(F22:F24)</f>
        <v>4701</v>
      </c>
      <c r="G26" s="5"/>
      <c r="H26" s="13">
        <f>SUM(H22:H24)</f>
        <v>0</v>
      </c>
      <c r="I26" s="5"/>
      <c r="J26" s="13">
        <f>SUM(J22:J24)</f>
        <v>40354</v>
      </c>
      <c r="K26" s="3"/>
      <c r="L26" s="13">
        <f>SUM(L22:L24)</f>
        <v>123055</v>
      </c>
    </row>
    <row r="27" spans="4:12" ht="13.5" thickTop="1">
      <c r="D27" s="3"/>
      <c r="E27" s="3"/>
      <c r="F27" s="3"/>
      <c r="G27" s="3"/>
      <c r="H27" s="3"/>
      <c r="I27" s="3"/>
      <c r="J27" s="3"/>
      <c r="K27" s="3"/>
      <c r="L27" s="3"/>
    </row>
    <row r="28" spans="4:12" ht="12.75"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45"/>
      <c r="B29" s="45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1" t="s">
        <v>65</v>
      </c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15" t="s">
        <v>91</v>
      </c>
      <c r="D31" s="3"/>
      <c r="E31" s="3"/>
      <c r="F31" s="3"/>
      <c r="G31" s="3"/>
      <c r="H31" s="3"/>
      <c r="I31" s="3"/>
      <c r="J31" s="3"/>
      <c r="K31" s="3"/>
      <c r="L31" s="3"/>
    </row>
  </sheetData>
  <printOptions/>
  <pageMargins left="0.5" right="0.5" top="1.5" bottom="0.5" header="0.25" footer="0.2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"/>
    </sheetView>
  </sheetViews>
  <sheetFormatPr defaultColWidth="9.140625" defaultRowHeight="12.75"/>
  <cols>
    <col min="1" max="1" width="2.140625" style="2" customWidth="1"/>
    <col min="2" max="2" width="45.7109375" style="2" customWidth="1"/>
    <col min="3" max="3" width="5.7109375" style="2" customWidth="1"/>
    <col min="4" max="4" width="15.7109375" style="3" customWidth="1"/>
    <col min="5" max="5" width="1.421875" style="2" customWidth="1"/>
    <col min="6" max="6" width="15.7109375" style="3" customWidth="1"/>
    <col min="7" max="16384" width="9.140625" style="2" customWidth="1"/>
  </cols>
  <sheetData>
    <row r="1" ht="12.75">
      <c r="A1" s="15" t="str">
        <f>+'income stat'!A1</f>
        <v>ACOUSTECH BERHAD (496665-W)</v>
      </c>
    </row>
    <row r="3" ht="12.75">
      <c r="A3" s="15" t="s">
        <v>100</v>
      </c>
    </row>
    <row r="4" ht="12.75">
      <c r="A4" s="1" t="s">
        <v>49</v>
      </c>
    </row>
    <row r="5" ht="12.75">
      <c r="A5" s="15"/>
    </row>
    <row r="6" ht="12.75">
      <c r="A6" s="15" t="s">
        <v>80</v>
      </c>
    </row>
    <row r="7" ht="12.75">
      <c r="A7" s="15"/>
    </row>
    <row r="8" spans="4:6" ht="12.75">
      <c r="D8" s="9" t="s">
        <v>101</v>
      </c>
      <c r="F8" s="9" t="s">
        <v>106</v>
      </c>
    </row>
    <row r="9" ht="12.75" hidden="1"/>
    <row r="10" ht="12.75" hidden="1">
      <c r="E10" s="1"/>
    </row>
    <row r="11" spans="4:6" ht="12.75">
      <c r="D11" s="7" t="s">
        <v>0</v>
      </c>
      <c r="E11" s="1"/>
      <c r="F11" s="7" t="s">
        <v>0</v>
      </c>
    </row>
    <row r="13" ht="12.75">
      <c r="B13" s="1" t="s">
        <v>36</v>
      </c>
    </row>
    <row r="14" ht="3.75" customHeight="1"/>
    <row r="15" spans="2:6" ht="12.75">
      <c r="B15" s="2" t="s">
        <v>29</v>
      </c>
      <c r="D15" s="3">
        <f>+'[2]CONSOL-CF'!$X$10/1000-1</f>
        <v>9760.620020000004</v>
      </c>
      <c r="F15" s="3">
        <v>8139</v>
      </c>
    </row>
    <row r="16" ht="4.5" customHeight="1"/>
    <row r="17" ht="12.75">
      <c r="B17" s="2" t="s">
        <v>71</v>
      </c>
    </row>
    <row r="18" ht="4.5" customHeight="1"/>
    <row r="19" spans="2:6" ht="12.75">
      <c r="B19" s="16" t="s">
        <v>103</v>
      </c>
      <c r="D19" s="3">
        <f>+'[2]CONSOL-CF'!$X$14/1000</f>
        <v>1798.5065499999998</v>
      </c>
      <c r="F19" s="3">
        <v>1321</v>
      </c>
    </row>
    <row r="20" spans="2:6" ht="12.75">
      <c r="B20" s="18" t="s">
        <v>104</v>
      </c>
      <c r="D20" s="3">
        <f>+'[2]CONSOL-CF'!$X$18/1000</f>
        <v>1.855</v>
      </c>
      <c r="F20" s="3">
        <v>0</v>
      </c>
    </row>
    <row r="21" spans="2:6" ht="12.75">
      <c r="B21" s="16" t="s">
        <v>93</v>
      </c>
      <c r="D21" s="3">
        <f>+'[2]CONSOL-CF'!$X$16/1000</f>
        <v>-8.002</v>
      </c>
      <c r="F21" s="3">
        <v>0</v>
      </c>
    </row>
    <row r="22" spans="2:6" ht="12.75">
      <c r="B22" s="16" t="s">
        <v>31</v>
      </c>
      <c r="D22" s="3">
        <f>+'[2]CONSOL-CF'!$X$19/1000</f>
        <v>467.58638000000013</v>
      </c>
      <c r="F22" s="3">
        <v>586</v>
      </c>
    </row>
    <row r="23" spans="2:6" ht="12.75">
      <c r="B23" s="2" t="s">
        <v>32</v>
      </c>
      <c r="D23" s="3">
        <f>+'[2]CONSOL-CF'!$X$23/1000</f>
        <v>-138.48657</v>
      </c>
      <c r="F23" s="3">
        <v>-67</v>
      </c>
    </row>
    <row r="24" spans="2:6" ht="12.75">
      <c r="B24" s="2" t="s">
        <v>102</v>
      </c>
      <c r="D24" s="3">
        <f>+'[2]CONSOL-CF'!$X$25/1000</f>
        <v>8.158</v>
      </c>
      <c r="F24" s="3">
        <v>31</v>
      </c>
    </row>
    <row r="25" spans="2:6" ht="12.75">
      <c r="B25" s="2" t="s">
        <v>112</v>
      </c>
      <c r="D25" s="3">
        <v>0</v>
      </c>
      <c r="F25" s="3">
        <v>341</v>
      </c>
    </row>
    <row r="26" spans="2:6" ht="12.75">
      <c r="B26" s="16" t="s">
        <v>30</v>
      </c>
      <c r="D26" s="3">
        <f>+'[2]CONSOL-CF'!$X$21/1000</f>
        <v>-491.453</v>
      </c>
      <c r="F26" s="3">
        <v>-355</v>
      </c>
    </row>
    <row r="27" spans="2:6" ht="12.75">
      <c r="B27" s="16" t="s">
        <v>89</v>
      </c>
      <c r="D27" s="6">
        <f>+'[2]CONSOL-CF'!$X$22/1000</f>
        <v>-1221.575</v>
      </c>
      <c r="F27" s="6">
        <v>-4</v>
      </c>
    </row>
    <row r="28" ht="4.5" customHeight="1"/>
    <row r="29" spans="2:6" ht="12.75">
      <c r="B29" s="2" t="s">
        <v>72</v>
      </c>
      <c r="D29" s="3">
        <f>SUM(D15:D27)+1</f>
        <v>10178.209380000004</v>
      </c>
      <c r="F29" s="3">
        <f>SUM(F15:F27)</f>
        <v>9992</v>
      </c>
    </row>
    <row r="30" ht="4.5" customHeight="1"/>
    <row r="31" spans="2:6" ht="12.75">
      <c r="B31" s="18" t="s">
        <v>123</v>
      </c>
      <c r="D31" s="3">
        <f>+'[2]CONSOL-CF'!$X$31/1000</f>
        <v>-1699.6297100000008</v>
      </c>
      <c r="F31" s="3">
        <v>-1931</v>
      </c>
    </row>
    <row r="32" spans="2:6" ht="12.75">
      <c r="B32" s="16" t="s">
        <v>98</v>
      </c>
      <c r="D32" s="3">
        <f>+'[2]CONSOL-CF'!$X$32/1000</f>
        <v>-33475.712889999995</v>
      </c>
      <c r="F32" s="3">
        <v>-4659</v>
      </c>
    </row>
    <row r="33" spans="2:6" ht="12.75">
      <c r="B33" s="16" t="s">
        <v>113</v>
      </c>
      <c r="D33" s="3">
        <f>+'[2]CONSOL-CF'!$X$33/1000</f>
        <v>714.9921599999994</v>
      </c>
      <c r="F33" s="3">
        <v>-411</v>
      </c>
    </row>
    <row r="34" spans="2:6" ht="12.75">
      <c r="B34" s="16" t="s">
        <v>99</v>
      </c>
      <c r="D34" s="3">
        <f>+'[2]CONSOL-CF'!$X$34/1000</f>
        <v>12652.9766</v>
      </c>
      <c r="F34" s="3">
        <v>3403</v>
      </c>
    </row>
    <row r="35" spans="2:6" ht="12.75">
      <c r="B35" s="16" t="s">
        <v>114</v>
      </c>
      <c r="D35" s="3">
        <f>+'[2]CONSOL-CF'!$X$35/1000</f>
        <v>863.36716</v>
      </c>
      <c r="F35" s="3">
        <v>-43</v>
      </c>
    </row>
    <row r="36" spans="2:6" ht="12.75">
      <c r="B36" s="16" t="s">
        <v>115</v>
      </c>
      <c r="D36" s="6">
        <f>+'[2]CONSOL-CF'!$X$37/1000</f>
        <v>4470.184770000001</v>
      </c>
      <c r="F36" s="6">
        <v>-343</v>
      </c>
    </row>
    <row r="37" ht="4.5" customHeight="1"/>
    <row r="38" spans="2:6" ht="12.75">
      <c r="B38" s="16" t="s">
        <v>116</v>
      </c>
      <c r="D38" s="3">
        <f>SUM(D29:D36)</f>
        <v>-6295.612529999994</v>
      </c>
      <c r="F38" s="3">
        <f>SUM(F29:F36)</f>
        <v>6008</v>
      </c>
    </row>
    <row r="39" ht="4.5" customHeight="1"/>
    <row r="40" spans="2:6" ht="12.75">
      <c r="B40" s="2" t="s">
        <v>33</v>
      </c>
      <c r="D40" s="3">
        <f>+'[2]CONSOL-CF'!$X$41/1000</f>
        <v>-302.27516</v>
      </c>
      <c r="F40" s="3">
        <v>-366</v>
      </c>
    </row>
    <row r="41" spans="2:6" ht="12.75">
      <c r="B41" s="2" t="s">
        <v>34</v>
      </c>
      <c r="D41" s="6">
        <f>+'[2]CONSOL-CF'!$X$42/1000</f>
        <v>-1846.963</v>
      </c>
      <c r="F41" s="6">
        <v>-2247</v>
      </c>
    </row>
    <row r="42" ht="4.5" customHeight="1"/>
    <row r="43" spans="2:6" ht="12.75">
      <c r="B43" s="16" t="s">
        <v>117</v>
      </c>
      <c r="D43" s="3">
        <f>+D38+D40+D41</f>
        <v>-8444.850689999994</v>
      </c>
      <c r="F43" s="3">
        <f>+F38+F40+F41</f>
        <v>3395</v>
      </c>
    </row>
    <row r="44" ht="4.5" customHeight="1"/>
    <row r="45" ht="12.75">
      <c r="B45" s="1" t="s">
        <v>35</v>
      </c>
    </row>
    <row r="46" ht="4.5" customHeight="1"/>
    <row r="47" spans="2:6" ht="12.75">
      <c r="B47" s="2" t="s">
        <v>37</v>
      </c>
      <c r="D47" s="10">
        <f>+'[2]CONSOL-CF'!$X$51/1000</f>
        <v>138.48657</v>
      </c>
      <c r="F47" s="10">
        <v>67</v>
      </c>
    </row>
    <row r="48" spans="2:6" ht="12.75">
      <c r="B48" s="16" t="s">
        <v>118</v>
      </c>
      <c r="D48" s="11">
        <f>+'[2]CONSOL-CF'!$X$54/1000</f>
        <v>5</v>
      </c>
      <c r="F48" s="11">
        <v>88</v>
      </c>
    </row>
    <row r="49" spans="2:6" ht="12.75">
      <c r="B49" s="2" t="s">
        <v>38</v>
      </c>
      <c r="D49" s="12">
        <f>+'[2]CONSOL-CF'!$X$56/1000</f>
        <v>-1676.9</v>
      </c>
      <c r="F49" s="12">
        <v>-7676</v>
      </c>
    </row>
    <row r="50" ht="4.5" customHeight="1"/>
    <row r="51" spans="2:6" ht="12.75">
      <c r="B51" s="2" t="s">
        <v>73</v>
      </c>
      <c r="D51" s="3">
        <f>SUM(D47:D49)-1</f>
        <v>-1534.41343</v>
      </c>
      <c r="F51" s="3">
        <f>SUM(F47:F49)-1</f>
        <v>-7522</v>
      </c>
    </row>
    <row r="52" ht="4.5" customHeight="1"/>
    <row r="53" ht="12.75">
      <c r="B53" s="1" t="s">
        <v>39</v>
      </c>
    </row>
    <row r="54" spans="2:4" ht="4.5" customHeight="1">
      <c r="B54" s="1"/>
      <c r="D54" s="6"/>
    </row>
    <row r="55" spans="2:6" ht="13.5" customHeight="1">
      <c r="B55" s="16" t="s">
        <v>126</v>
      </c>
      <c r="D55" s="10">
        <f>+'[2]CONSOL-CF'!$X$72/1000</f>
        <v>1950.0629300000005</v>
      </c>
      <c r="F55" s="10">
        <v>-640</v>
      </c>
    </row>
    <row r="56" spans="2:6" ht="13.5" customHeight="1">
      <c r="B56" s="16" t="s">
        <v>124</v>
      </c>
      <c r="D56" s="11">
        <f>+'[2]CONSOL-CF'!$X$67/1000</f>
        <v>-8413</v>
      </c>
      <c r="F56" s="11">
        <v>5815</v>
      </c>
    </row>
    <row r="57" spans="2:6" ht="12.75">
      <c r="B57" s="2" t="s">
        <v>40</v>
      </c>
      <c r="D57" s="11">
        <f>+'[2]CONSOL-CF'!$X$81/1000</f>
        <v>-165.311</v>
      </c>
      <c r="F57" s="11">
        <v>-220</v>
      </c>
    </row>
    <row r="58" spans="2:6" ht="12.75">
      <c r="B58" s="2" t="s">
        <v>41</v>
      </c>
      <c r="D58" s="12">
        <f>+'[2]CONSOL-CF'!$X$80/1000</f>
        <v>-1148.866</v>
      </c>
      <c r="F58" s="12">
        <v>-688</v>
      </c>
    </row>
    <row r="59" ht="12.75" hidden="1">
      <c r="B59" s="2" t="s">
        <v>42</v>
      </c>
    </row>
    <row r="60" ht="12.75" hidden="1">
      <c r="B60" s="2" t="s">
        <v>43</v>
      </c>
    </row>
    <row r="61" ht="4.5" customHeight="1"/>
    <row r="62" spans="2:6" ht="12.75">
      <c r="B62" s="16" t="s">
        <v>125</v>
      </c>
      <c r="D62" s="6">
        <f>SUM(D55:D60)</f>
        <v>-7777.11407</v>
      </c>
      <c r="F62" s="6">
        <f>SUM(F55:F60)</f>
        <v>4267</v>
      </c>
    </row>
    <row r="63" ht="4.5" customHeight="1"/>
    <row r="64" spans="2:6" ht="12.75">
      <c r="B64" s="16" t="s">
        <v>119</v>
      </c>
      <c r="D64" s="3">
        <f>+D43+D51+D62</f>
        <v>-17756.378189999996</v>
      </c>
      <c r="F64" s="3">
        <f>+F43+F51+F62+1</f>
        <v>141</v>
      </c>
    </row>
    <row r="65" ht="4.5" customHeight="1"/>
    <row r="66" spans="2:6" ht="12.75">
      <c r="B66" s="16" t="s">
        <v>121</v>
      </c>
      <c r="D66" s="3">
        <f>+'[2]CONSOL-CF'!$X$91/1000</f>
        <v>35287.97928</v>
      </c>
      <c r="F66" s="3">
        <v>20356</v>
      </c>
    </row>
    <row r="67" ht="4.5" customHeight="1"/>
    <row r="68" spans="2:6" ht="13.5" thickBot="1">
      <c r="B68" s="16" t="s">
        <v>122</v>
      </c>
      <c r="D68" s="13">
        <f>+D64+D66</f>
        <v>17531.601090000004</v>
      </c>
      <c r="F68" s="13">
        <f>+F64+F66</f>
        <v>20497</v>
      </c>
    </row>
    <row r="69" ht="13.5" thickTop="1"/>
    <row r="71" ht="12.75">
      <c r="D71" s="21"/>
    </row>
    <row r="72" ht="12.75">
      <c r="A72" s="1" t="s">
        <v>67</v>
      </c>
    </row>
    <row r="73" ht="12.75">
      <c r="A73" s="15" t="s">
        <v>90</v>
      </c>
    </row>
  </sheetData>
  <printOptions/>
  <pageMargins left="0.5" right="0.5" top="1.25" bottom="0.25" header="0.25" footer="0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2003-11-19T03:05:35Z</cp:lastPrinted>
  <dcterms:created xsi:type="dcterms:W3CDTF">1996-10-14T23:33:28Z</dcterms:created>
  <dcterms:modified xsi:type="dcterms:W3CDTF">2003-11-20T01:05:55Z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